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sther\Desktop\UCI\Teaching\"/>
    </mc:Choice>
  </mc:AlternateContent>
  <xr:revisionPtr revIDLastSave="0" documentId="13_ncr:1_{D26AD69B-FD16-46AE-84CB-023F0E7AAF39}" xr6:coauthVersionLast="37" xr6:coauthVersionMax="37" xr10:uidLastSave="{00000000-0000-0000-0000-000000000000}"/>
  <bookViews>
    <workbookView xWindow="2100" yWindow="375" windowWidth="24180" windowHeight="14145" tabRatio="500" xr2:uid="{00000000-000D-0000-FFFF-FFFF00000000}"/>
  </bookViews>
  <sheets>
    <sheet name="Sheet1" sheetId="1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C6" i="1"/>
  <c r="B8" i="1"/>
  <c r="I1" i="1"/>
  <c r="I5" i="1"/>
  <c r="F2" i="1"/>
  <c r="F3" i="1"/>
  <c r="F4" i="1"/>
  <c r="F5" i="1"/>
  <c r="F6" i="1"/>
  <c r="B6" i="1"/>
  <c r="I6" i="1"/>
  <c r="D2" i="1"/>
  <c r="D3" i="1"/>
  <c r="D4" i="1"/>
  <c r="D5" i="1"/>
  <c r="D6" i="1"/>
  <c r="B7" i="1"/>
  <c r="I4" i="1"/>
  <c r="I8" i="1"/>
  <c r="I11" i="1"/>
  <c r="I3" i="1"/>
  <c r="L4" i="1"/>
  <c r="L8" i="1"/>
  <c r="I20" i="1"/>
  <c r="I2" i="1"/>
  <c r="I9" i="1"/>
  <c r="L7" i="1"/>
  <c r="I13" i="1"/>
  <c r="I19" i="1"/>
  <c r="I12" i="1"/>
  <c r="I18" i="1"/>
</calcChain>
</file>

<file path=xl/sharedStrings.xml><?xml version="1.0" encoding="utf-8"?>
<sst xmlns="http://schemas.openxmlformats.org/spreadsheetml/2006/main" count="32" uniqueCount="32">
  <si>
    <t>Standard #</t>
  </si>
  <si>
    <t>xbar</t>
  </si>
  <si>
    <t>ybar</t>
  </si>
  <si>
    <t>Sxx</t>
  </si>
  <si>
    <t>Syy</t>
  </si>
  <si>
    <t>Sxy</t>
  </si>
  <si>
    <t>xi^2</t>
  </si>
  <si>
    <t>yi^2</t>
  </si>
  <si>
    <t>xi*yi</t>
  </si>
  <si>
    <t>SUM</t>
  </si>
  <si>
    <t>x: Conc. (mM)</t>
  </si>
  <si>
    <t>y: Abs</t>
  </si>
  <si>
    <t>m</t>
  </si>
  <si>
    <t>b</t>
  </si>
  <si>
    <t>sr</t>
  </si>
  <si>
    <t>sm</t>
  </si>
  <si>
    <t>sb</t>
  </si>
  <si>
    <t>N</t>
  </si>
  <si>
    <t>(SUM xi)^2</t>
  </si>
  <si>
    <t>(SUM yi)^2</t>
  </si>
  <si>
    <t>95%CI</t>
  </si>
  <si>
    <t>slope (m)</t>
  </si>
  <si>
    <t>Intercept (b)</t>
  </si>
  <si>
    <t>unknown (x)</t>
  </si>
  <si>
    <t>Unknown</t>
  </si>
  <si>
    <t>Trial 1</t>
  </si>
  <si>
    <t>Trial 2</t>
  </si>
  <si>
    <t>yc (average)</t>
  </si>
  <si>
    <t>xc</t>
  </si>
  <si>
    <t>sc</t>
  </si>
  <si>
    <t>C</t>
  </si>
  <si>
    <t>t (N-2)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</si>
</sst>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0" xfId="0" applyNumberFormat="1" applyFont="1" applyFill="1" applyAlignment="1">
      <alignment horizontal="center"/>
    </xf>
    <xf numFmtId="0" fontId="3" fillId="0" borderId="0" xfId="0" applyFont="1"/>
    <xf numFmtId="0" fontId="0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B8" sqref="B8"/>
    </sheetView>
  </sheetViews>
  <sheetFormatPr defaultColWidth="11" defaultRowHeight="15.75" x14ac:dyDescent="0.25"/>
  <cols>
    <col min="1" max="1" width="10.5" customWidth="1"/>
    <col min="2" max="2" width="12.625" customWidth="1"/>
    <col min="4" max="4" width="11.625" customWidth="1"/>
    <col min="7" max="7" width="2.625" customWidth="1"/>
    <col min="8" max="8" width="11.875" style="1" customWidth="1"/>
    <col min="10" max="10" width="1.125" customWidth="1"/>
  </cols>
  <sheetData>
    <row r="1" spans="1:12" x14ac:dyDescent="0.25">
      <c r="A1" s="1" t="s">
        <v>0</v>
      </c>
      <c r="B1" s="1" t="s">
        <v>10</v>
      </c>
      <c r="C1" s="1" t="s">
        <v>11</v>
      </c>
      <c r="D1" s="1" t="s">
        <v>6</v>
      </c>
      <c r="E1" s="1" t="s">
        <v>7</v>
      </c>
      <c r="F1" s="1" t="s">
        <v>8</v>
      </c>
      <c r="H1" s="1" t="s">
        <v>17</v>
      </c>
      <c r="I1" s="5">
        <f>COUNT(B2:B5)</f>
        <v>4</v>
      </c>
      <c r="K1" s="1" t="s">
        <v>24</v>
      </c>
    </row>
    <row r="2" spans="1:12" x14ac:dyDescent="0.25">
      <c r="A2" s="1">
        <v>1</v>
      </c>
      <c r="B2" s="5">
        <v>8.0000000000000002E-3</v>
      </c>
      <c r="C2" s="5">
        <v>0.223</v>
      </c>
      <c r="D2">
        <f>B2^2</f>
        <v>6.3999999999999997E-5</v>
      </c>
      <c r="E2">
        <f>C2^2</f>
        <v>4.9729000000000002E-2</v>
      </c>
      <c r="F2">
        <f>B2*C2</f>
        <v>1.784E-3</v>
      </c>
      <c r="H2" s="1" t="s">
        <v>1</v>
      </c>
      <c r="I2">
        <f>SUM(B2:B5)/I1</f>
        <v>2.1999999999999999E-2</v>
      </c>
      <c r="K2" s="5" t="s">
        <v>25</v>
      </c>
      <c r="L2" s="5">
        <v>0.70499999999999996</v>
      </c>
    </row>
    <row r="3" spans="1:12" x14ac:dyDescent="0.25">
      <c r="A3" s="1">
        <v>2</v>
      </c>
      <c r="B3" s="5">
        <v>1.6E-2</v>
      </c>
      <c r="C3" s="5">
        <v>0.44800000000000001</v>
      </c>
      <c r="D3">
        <f t="shared" ref="D3:D5" si="0">B3^2</f>
        <v>2.5599999999999999E-4</v>
      </c>
      <c r="E3">
        <f t="shared" ref="E3:E5" si="1">C3^2</f>
        <v>0.20070400000000002</v>
      </c>
      <c r="F3">
        <f t="shared" ref="F3:F5" si="2">B3*C3</f>
        <v>7.1679999999999999E-3</v>
      </c>
      <c r="H3" s="1" t="s">
        <v>2</v>
      </c>
      <c r="I3">
        <f>SUM(C2:C5)/I1</f>
        <v>0.59825000000000006</v>
      </c>
      <c r="K3" s="5" t="s">
        <v>26</v>
      </c>
      <c r="L3" s="5">
        <v>0.71099999999999997</v>
      </c>
    </row>
    <row r="4" spans="1:12" x14ac:dyDescent="0.25">
      <c r="A4" s="1">
        <v>3</v>
      </c>
      <c r="B4" s="5">
        <v>2.4E-2</v>
      </c>
      <c r="C4" s="5">
        <v>0.67</v>
      </c>
      <c r="D4">
        <f t="shared" si="0"/>
        <v>5.7600000000000001E-4</v>
      </c>
      <c r="E4">
        <f t="shared" si="1"/>
        <v>0.44890000000000008</v>
      </c>
      <c r="F4">
        <f t="shared" si="2"/>
        <v>1.6080000000000001E-2</v>
      </c>
      <c r="H4" s="1" t="s">
        <v>3</v>
      </c>
      <c r="I4">
        <f>D6-B7/I1</f>
        <v>5.6000000000000017E-4</v>
      </c>
      <c r="K4" s="1" t="s">
        <v>27</v>
      </c>
      <c r="L4">
        <f>AVERAGE(L2:L3)</f>
        <v>0.70799999999999996</v>
      </c>
    </row>
    <row r="5" spans="1:12" x14ac:dyDescent="0.25">
      <c r="A5" s="1">
        <v>4</v>
      </c>
      <c r="B5" s="5">
        <v>0.04</v>
      </c>
      <c r="C5" s="5">
        <v>1.052</v>
      </c>
      <c r="D5">
        <f t="shared" si="0"/>
        <v>1.6000000000000001E-3</v>
      </c>
      <c r="E5">
        <f t="shared" si="1"/>
        <v>1.1067040000000001</v>
      </c>
      <c r="F5">
        <f t="shared" si="2"/>
        <v>4.2079999999999999E-2</v>
      </c>
      <c r="H5" s="1" t="s">
        <v>4</v>
      </c>
      <c r="I5">
        <f>E6-B8/I1</f>
        <v>0.37442474999999997</v>
      </c>
      <c r="K5" s="1" t="s">
        <v>30</v>
      </c>
      <c r="L5" s="5">
        <v>2</v>
      </c>
    </row>
    <row r="6" spans="1:12" x14ac:dyDescent="0.25">
      <c r="A6" s="1" t="s">
        <v>9</v>
      </c>
      <c r="B6">
        <f>SUM(B2:B5)</f>
        <v>8.7999999999999995E-2</v>
      </c>
      <c r="C6">
        <f t="shared" ref="C6:F6" si="3">SUM(C2:C5)</f>
        <v>2.3930000000000002</v>
      </c>
      <c r="D6">
        <f t="shared" si="3"/>
        <v>2.496E-3</v>
      </c>
      <c r="E6">
        <f t="shared" si="3"/>
        <v>1.8060370000000003</v>
      </c>
      <c r="F6">
        <f t="shared" si="3"/>
        <v>6.7112000000000005E-2</v>
      </c>
      <c r="H6" s="1" t="s">
        <v>5</v>
      </c>
      <c r="I6">
        <f>F6-(B6*C6)/I1</f>
        <v>1.4466E-2</v>
      </c>
    </row>
    <row r="7" spans="1:12" x14ac:dyDescent="0.25">
      <c r="A7" s="1" t="s">
        <v>18</v>
      </c>
      <c r="B7">
        <f>B6^2</f>
        <v>7.7439999999999991E-3</v>
      </c>
      <c r="K7" s="1" t="s">
        <v>28</v>
      </c>
      <c r="L7">
        <f>(L4-I9)/I8</f>
        <v>2.624858288400387E-2</v>
      </c>
    </row>
    <row r="8" spans="1:12" x14ac:dyDescent="0.25">
      <c r="A8" s="1" t="s">
        <v>19</v>
      </c>
      <c r="B8">
        <f>C6^2</f>
        <v>5.7264490000000015</v>
      </c>
      <c r="H8" s="1" t="s">
        <v>12</v>
      </c>
      <c r="I8">
        <f>I6/I4</f>
        <v>25.832142857142848</v>
      </c>
      <c r="K8" s="1" t="s">
        <v>29</v>
      </c>
      <c r="L8">
        <f>(I11/I8)*SQRT((1/L5)+(1/I1)+((L4-I3)^2/(I8^2*I4)))</f>
        <v>6.5723086267399818E-4</v>
      </c>
    </row>
    <row r="9" spans="1:12" x14ac:dyDescent="0.25">
      <c r="D9" s="2"/>
      <c r="H9" s="1" t="s">
        <v>13</v>
      </c>
      <c r="I9">
        <f>I3-I8*I2</f>
        <v>2.9942857142857382E-2</v>
      </c>
      <c r="K9" s="1"/>
    </row>
    <row r="10" spans="1:12" x14ac:dyDescent="0.25">
      <c r="K10" s="1"/>
    </row>
    <row r="11" spans="1:12" x14ac:dyDescent="0.25">
      <c r="H11" s="1" t="s">
        <v>14</v>
      </c>
      <c r="I11">
        <f>SQRT((I5-I8^2*I4)/(I1-2))</f>
        <v>1.9195981722375417E-2</v>
      </c>
      <c r="K11" s="1"/>
    </row>
    <row r="12" spans="1:12" x14ac:dyDescent="0.25">
      <c r="H12" s="1" t="s">
        <v>15</v>
      </c>
      <c r="I12">
        <f>SQRT(I11^2/I4)</f>
        <v>0.81117828131782099</v>
      </c>
      <c r="K12" s="1"/>
    </row>
    <row r="13" spans="1:12" x14ac:dyDescent="0.25">
      <c r="H13" s="1" t="s">
        <v>16</v>
      </c>
      <c r="I13">
        <f>I11*SQRT(D6/(I1*D6-B7))</f>
        <v>2.0263226972696176E-2</v>
      </c>
      <c r="K13" s="1"/>
    </row>
    <row r="14" spans="1:12" x14ac:dyDescent="0.25">
      <c r="K14" s="1"/>
    </row>
    <row r="15" spans="1:12" x14ac:dyDescent="0.25">
      <c r="H15" s="1" t="s">
        <v>31</v>
      </c>
      <c r="I15" s="5">
        <v>4.3029999999999999</v>
      </c>
      <c r="K15" s="1"/>
    </row>
    <row r="16" spans="1:12" x14ac:dyDescent="0.25">
      <c r="K16" s="1"/>
    </row>
    <row r="17" spans="8:11" ht="18.75" x14ac:dyDescent="0.3">
      <c r="H17" s="3" t="s">
        <v>20</v>
      </c>
      <c r="K17" s="1"/>
    </row>
    <row r="18" spans="8:11" x14ac:dyDescent="0.25">
      <c r="H18" s="1" t="s">
        <v>21</v>
      </c>
      <c r="I18">
        <f>I15*I12</f>
        <v>3.4905001445105839</v>
      </c>
      <c r="K18" s="1"/>
    </row>
    <row r="19" spans="8:11" x14ac:dyDescent="0.25">
      <c r="H19" s="1" t="s">
        <v>22</v>
      </c>
      <c r="I19">
        <f>I15*I13</f>
        <v>8.7192665663511637E-2</v>
      </c>
      <c r="K19" s="1"/>
    </row>
    <row r="20" spans="8:11" x14ac:dyDescent="0.25">
      <c r="H20" s="1" t="s">
        <v>23</v>
      </c>
      <c r="I20">
        <f>I15*L8</f>
        <v>2.8280644020862141E-3</v>
      </c>
      <c r="K20" s="4"/>
    </row>
  </sheetData>
  <pageMargins left="0.75" right="0.75" top="1" bottom="1" header="0.5" footer="0.5"/>
  <pageSetup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 LAB</dc:creator>
  <cp:lastModifiedBy>Esther</cp:lastModifiedBy>
  <dcterms:created xsi:type="dcterms:W3CDTF">2015-04-07T18:59:18Z</dcterms:created>
  <dcterms:modified xsi:type="dcterms:W3CDTF">2018-10-10T05:42:55Z</dcterms:modified>
</cp:coreProperties>
</file>